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34gfrumuselu\Desktop\GETA F\CONTRACT+ANEXE_WORD\"/>
    </mc:Choice>
  </mc:AlternateContent>
  <xr:revisionPtr revIDLastSave="0" documentId="13_ncr:1_{FF63D0D7-E3A0-490D-A1EE-3EC0A8B8A027}" xr6:coauthVersionLast="45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nexa 4.3" sheetId="1" r:id="rId1"/>
  </sheets>
  <definedNames>
    <definedName name="_xlnm.Print_Area" localSheetId="0">'Anexa 4.3'!$A$1:$K$48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" i="1" l="1"/>
  <c r="J25" i="1"/>
  <c r="I25" i="1"/>
  <c r="H25" i="1"/>
  <c r="G25" i="1"/>
  <c r="F25" i="1"/>
  <c r="E25" i="1"/>
  <c r="D25" i="1"/>
  <c r="C25" i="1"/>
  <c r="B25" i="1"/>
  <c r="K24" i="1"/>
  <c r="J24" i="1"/>
  <c r="I24" i="1"/>
  <c r="H24" i="1"/>
  <c r="G24" i="1"/>
  <c r="F24" i="1"/>
  <c r="E24" i="1"/>
  <c r="D24" i="1"/>
  <c r="C24" i="1"/>
  <c r="B24" i="1"/>
  <c r="C17" i="1" l="1"/>
  <c r="C34" i="1"/>
  <c r="D34" i="1" s="1"/>
  <c r="E34" i="1" s="1"/>
  <c r="F34" i="1" s="1"/>
  <c r="G34" i="1" s="1"/>
  <c r="H34" i="1" s="1"/>
  <c r="I34" i="1" s="1"/>
  <c r="J34" i="1" s="1"/>
  <c r="K34" i="1" s="1"/>
  <c r="C33" i="1"/>
  <c r="D33" i="1" s="1"/>
  <c r="E33" i="1" s="1"/>
  <c r="F33" i="1" s="1"/>
  <c r="G33" i="1" s="1"/>
  <c r="H33" i="1" s="1"/>
  <c r="I33" i="1" s="1"/>
  <c r="J33" i="1" s="1"/>
  <c r="K33" i="1" s="1"/>
  <c r="D29" i="1"/>
  <c r="D37" i="1" s="1"/>
  <c r="C29" i="1"/>
  <c r="C37" i="1" s="1"/>
  <c r="C28" i="1"/>
  <c r="D28" i="1" s="1"/>
  <c r="E28" i="1" s="1"/>
  <c r="F28" i="1" s="1"/>
  <c r="G28" i="1" s="1"/>
  <c r="H28" i="1" s="1"/>
  <c r="I28" i="1" s="1"/>
  <c r="J28" i="1" s="1"/>
  <c r="K28" i="1" s="1"/>
  <c r="D30" i="1"/>
  <c r="E30" i="1" s="1"/>
  <c r="F30" i="1" s="1"/>
  <c r="G30" i="1" s="1"/>
  <c r="H30" i="1" s="1"/>
  <c r="I30" i="1" s="1"/>
  <c r="J30" i="1" s="1"/>
  <c r="K30" i="1" s="1"/>
  <c r="C30" i="1"/>
  <c r="D18" i="1"/>
  <c r="E18" i="1" s="1"/>
  <c r="F18" i="1" s="1"/>
  <c r="G18" i="1" s="1"/>
  <c r="H18" i="1" s="1"/>
  <c r="I18" i="1" s="1"/>
  <c r="J18" i="1" s="1"/>
  <c r="K18" i="1" s="1"/>
  <c r="D17" i="1"/>
  <c r="E17" i="1" s="1"/>
  <c r="F17" i="1" s="1"/>
  <c r="G17" i="1" s="1"/>
  <c r="H17" i="1" s="1"/>
  <c r="I17" i="1" s="1"/>
  <c r="J17" i="1" s="1"/>
  <c r="K17" i="1" s="1"/>
  <c r="C18" i="1"/>
  <c r="B28" i="1"/>
  <c r="B36" i="1" s="1"/>
  <c r="B19" i="1"/>
  <c r="B11" i="1"/>
  <c r="B32" i="1"/>
  <c r="E29" i="1" l="1"/>
  <c r="B27" i="1"/>
  <c r="C13" i="1"/>
  <c r="C14" i="1"/>
  <c r="D14" i="1" s="1"/>
  <c r="C11" i="1" l="1"/>
  <c r="F29" i="1"/>
  <c r="F37" i="1" s="1"/>
  <c r="E37" i="1"/>
  <c r="D13" i="1"/>
  <c r="D11" i="1" s="1"/>
  <c r="D32" i="1"/>
  <c r="G29" i="1"/>
  <c r="C32" i="1"/>
  <c r="E14" i="1"/>
  <c r="H29" i="1" l="1"/>
  <c r="G37" i="1"/>
  <c r="C23" i="1"/>
  <c r="C19" i="1"/>
  <c r="E13" i="1"/>
  <c r="E11" i="1" s="1"/>
  <c r="E32" i="1"/>
  <c r="F14" i="1"/>
  <c r="I29" i="1" l="1"/>
  <c r="H37" i="1"/>
  <c r="C38" i="1"/>
  <c r="F13" i="1"/>
  <c r="F11" i="1" s="1"/>
  <c r="D23" i="1"/>
  <c r="D19" i="1"/>
  <c r="D38" i="1" s="1"/>
  <c r="D36" i="1"/>
  <c r="C36" i="1"/>
  <c r="F32" i="1"/>
  <c r="G14" i="1"/>
  <c r="J29" i="1" l="1"/>
  <c r="I37" i="1"/>
  <c r="E19" i="1"/>
  <c r="E23" i="1"/>
  <c r="G13" i="1"/>
  <c r="G11" i="1" s="1"/>
  <c r="H13" i="1"/>
  <c r="G32" i="1"/>
  <c r="H14" i="1"/>
  <c r="H11" i="1" l="1"/>
  <c r="K29" i="1"/>
  <c r="K37" i="1" s="1"/>
  <c r="J37" i="1"/>
  <c r="E36" i="1"/>
  <c r="E38" i="1"/>
  <c r="F19" i="1"/>
  <c r="F23" i="1"/>
  <c r="I13" i="1"/>
  <c r="I11" i="1" s="1"/>
  <c r="H32" i="1"/>
  <c r="I14" i="1"/>
  <c r="H19" i="1" l="1"/>
  <c r="H23" i="1"/>
  <c r="H36" i="1"/>
  <c r="F38" i="1"/>
  <c r="F36" i="1"/>
  <c r="G19" i="1"/>
  <c r="G23" i="1"/>
  <c r="G36" i="1"/>
  <c r="J13" i="1"/>
  <c r="I32" i="1"/>
  <c r="J14" i="1"/>
  <c r="K13" i="1"/>
  <c r="G38" i="1" l="1"/>
  <c r="I19" i="1"/>
  <c r="I23" i="1"/>
  <c r="I36" i="1"/>
  <c r="J11" i="1"/>
  <c r="H38" i="1"/>
  <c r="J32" i="1"/>
  <c r="K14" i="1"/>
  <c r="K11" i="1" s="1"/>
  <c r="J23" i="1" l="1"/>
  <c r="J19" i="1"/>
  <c r="J36" i="1"/>
  <c r="I38" i="1"/>
  <c r="K19" i="1"/>
  <c r="K32" i="1"/>
  <c r="J38" i="1" l="1"/>
  <c r="K23" i="1"/>
  <c r="K38" i="1" s="1"/>
  <c r="K36" i="1"/>
  <c r="B37" i="1"/>
  <c r="B23" i="1" l="1"/>
  <c r="B26" i="1"/>
  <c r="D27" i="1" l="1"/>
  <c r="D26" i="1" s="1"/>
  <c r="D31" i="1" s="1"/>
  <c r="D35" i="1"/>
  <c r="B38" i="1"/>
  <c r="K39" i="1" s="1"/>
  <c r="B31" i="1"/>
  <c r="C35" i="1"/>
  <c r="C27" i="1"/>
  <c r="C26" i="1" s="1"/>
  <c r="C31" i="1" s="1"/>
  <c r="B35" i="1"/>
  <c r="E35" i="1" l="1"/>
  <c r="E27" i="1"/>
  <c r="E26" i="1" s="1"/>
  <c r="E31" i="1" s="1"/>
  <c r="F27" i="1" l="1"/>
  <c r="F26" i="1" s="1"/>
  <c r="F31" i="1" s="1"/>
  <c r="F35" i="1"/>
  <c r="G27" i="1" l="1"/>
  <c r="G26" i="1" s="1"/>
  <c r="G31" i="1" s="1"/>
  <c r="G35" i="1"/>
  <c r="H35" i="1" l="1"/>
  <c r="H27" i="1"/>
  <c r="H26" i="1" s="1"/>
  <c r="H31" i="1" s="1"/>
  <c r="I35" i="1" l="1"/>
  <c r="I27" i="1"/>
  <c r="I26" i="1" s="1"/>
  <c r="I31" i="1" s="1"/>
  <c r="J35" i="1" l="1"/>
  <c r="J27" i="1"/>
  <c r="J26" i="1" s="1"/>
  <c r="J31" i="1" s="1"/>
  <c r="K35" i="1" l="1"/>
  <c r="K27" i="1"/>
  <c r="K26" i="1" s="1"/>
  <c r="K31" i="1" s="1"/>
</calcChain>
</file>

<file path=xl/sharedStrings.xml><?xml version="1.0" encoding="utf-8"?>
<sst xmlns="http://schemas.openxmlformats.org/spreadsheetml/2006/main" count="67" uniqueCount="39">
  <si>
    <t>Indicatori</t>
  </si>
  <si>
    <t>Valoare</t>
  </si>
  <si>
    <t>Autobuz, din care:</t>
  </si>
  <si>
    <t xml:space="preserve"> - linii urbane</t>
  </si>
  <si>
    <t xml:space="preserve">(c unitar) Cost unitar per kilometru </t>
  </si>
  <si>
    <t xml:space="preserve"> (V) Total venituri lunare pentru servicii de transport public (1+2):</t>
  </si>
  <si>
    <t xml:space="preserve">  1. Venituri din vânzări de titluri de călătorie, din care:</t>
  </si>
  <si>
    <t xml:space="preserve">  2. Alte venituri în cadrul reţelei unde se prestează PSO  </t>
  </si>
  <si>
    <t>Diferențe de tarif pe linii urbane</t>
  </si>
  <si>
    <t>Compensatie linii urbane</t>
  </si>
  <si>
    <t xml:space="preserve"> (C) Compensaţia (conform contract) ( Ch.+Pr-V), din care:</t>
  </si>
  <si>
    <t>lei fără TVA</t>
  </si>
  <si>
    <t xml:space="preserve"> (Ch.) Cheltuieli Totale pentru PSO (Veh*Km efectuaţi x c unitar pe Km)</t>
  </si>
  <si>
    <t>PREMIZE DE CALCUL :</t>
  </si>
  <si>
    <t>Anul 1</t>
  </si>
  <si>
    <t>VALOARE TOTALĂ</t>
  </si>
  <si>
    <t>Anul 2</t>
  </si>
  <si>
    <t>Anul 3</t>
  </si>
  <si>
    <t>Anul 4</t>
  </si>
  <si>
    <t>Anul 5</t>
  </si>
  <si>
    <t>Anul 6</t>
  </si>
  <si>
    <t>Anul 7</t>
  </si>
  <si>
    <t>Anul 8</t>
  </si>
  <si>
    <t>Anul 9</t>
  </si>
  <si>
    <t>Anul 10</t>
  </si>
  <si>
    <t xml:space="preserve">(Km)  Număr total de vehicul*kilometri efectuaţi </t>
  </si>
  <si>
    <t>1. Compensație ca diferențe de tarif, respectiv:</t>
  </si>
  <si>
    <t>Compensație de exploatare, respectiv:</t>
  </si>
  <si>
    <t>1. IPC anual:   (2021- conform IPC Comisia Nationala de Prognoza - Prognoza principalilor indicatori macroeconomici - varianta de toamna 2021; pentru 2021-2025 se mentine acelasi IPC)
          2023-3,7%
          2024-2,9%
          2025- 2,6%
          2026-2032- 2,6%</t>
  </si>
  <si>
    <t>2. Km- crestere anuala 1%</t>
  </si>
  <si>
    <t>3. Venituri vanzari- 1% crestere anuala si IPC annual conform pct 1.</t>
  </si>
  <si>
    <t>4. Structura persoanelor beneficiare de diferente de tarif nu se schimba</t>
  </si>
  <si>
    <t>5. Venituri din diferente - crestere anuala cu IPC conform pct.1</t>
  </si>
  <si>
    <t>6. cheltuieli - crestere anuala cu IPC conform pct 1</t>
  </si>
  <si>
    <t xml:space="preserve"> - linii metropolitane</t>
  </si>
  <si>
    <t>Diferențe de tarif pe linii metropolitane</t>
  </si>
  <si>
    <t>Compensatie linii metropolitane</t>
  </si>
  <si>
    <t xml:space="preserve">(Pr) Profit rezonabil (Ch. x 4.67%) </t>
  </si>
  <si>
    <t>Anexa 16 - ESTIMAREA COMPENSATIEI ANUALE- 10 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</si>
</sst>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(Pr) Profit rezonabil  (Ch.1 x&quot;\ #.000%&quot;)&quot;"/>
    <numFmt numFmtId="165" formatCode="#,##0.0000"/>
  </numFmts>
  <fonts count="1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i/>
      <sz val="11"/>
      <color theme="1"/>
      <name val="Tahoma"/>
      <family val="2"/>
    </font>
    <font>
      <b/>
      <sz val="11"/>
      <color rgb="FFFA7D00"/>
      <name val="Tahoma"/>
      <family val="2"/>
    </font>
    <font>
      <sz val="11"/>
      <color rgb="FF000000"/>
      <name val="Tahoma"/>
      <family val="2"/>
    </font>
    <font>
      <sz val="11"/>
      <name val="Tahoma"/>
      <family val="2"/>
    </font>
    <font>
      <i/>
      <sz val="11"/>
      <name val="Tahoma"/>
      <family val="2"/>
    </font>
    <font>
      <sz val="10"/>
      <color theme="1"/>
      <name val="Tahoma"/>
      <family val="2"/>
    </font>
    <font>
      <b/>
      <sz val="11"/>
      <color rgb="FF0070C0"/>
      <name val="Tahoma"/>
      <family val="2"/>
    </font>
    <font>
      <sz val="10"/>
      <color rgb="FFFF0000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sz val="11"/>
      <color rgb="FF0070C0"/>
      <name val="Tahoma"/>
      <family val="2"/>
    </font>
    <font>
      <b/>
      <sz val="12"/>
      <color rgb="FF0070C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/>
      <bottom style="thin">
        <color rgb="FFD9D9D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2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0" fillId="0" borderId="0" xfId="0" applyFont="1"/>
    <xf numFmtId="0" fontId="3" fillId="3" borderId="2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justify"/>
    </xf>
    <xf numFmtId="0" fontId="3" fillId="0" borderId="4" xfId="0" applyFont="1" applyBorder="1" applyAlignment="1">
      <alignment horizontal="justify"/>
    </xf>
    <xf numFmtId="0" fontId="2" fillId="5" borderId="10" xfId="0" applyFont="1" applyFill="1" applyBorder="1" applyAlignment="1">
      <alignment horizontal="justify"/>
    </xf>
    <xf numFmtId="0" fontId="5" fillId="0" borderId="9" xfId="0" applyFont="1" applyBorder="1" applyAlignment="1">
      <alignment horizontal="justify"/>
    </xf>
    <xf numFmtId="0" fontId="3" fillId="6" borderId="11" xfId="0" applyFont="1" applyFill="1" applyBorder="1" applyAlignment="1">
      <alignment horizontal="justify"/>
    </xf>
    <xf numFmtId="0" fontId="5" fillId="0" borderId="10" xfId="0" applyFont="1" applyBorder="1" applyAlignment="1">
      <alignment horizontal="justify"/>
    </xf>
    <xf numFmtId="164" fontId="3" fillId="6" borderId="6" xfId="0" applyNumberFormat="1" applyFont="1" applyFill="1" applyBorder="1" applyAlignment="1">
      <alignment horizontal="justify"/>
    </xf>
    <xf numFmtId="0" fontId="3" fillId="6" borderId="4" xfId="0" applyFont="1" applyFill="1" applyBorder="1" applyAlignment="1">
      <alignment horizontal="justify"/>
    </xf>
    <xf numFmtId="0" fontId="3" fillId="0" borderId="5" xfId="0" applyFont="1" applyBorder="1" applyAlignment="1">
      <alignment horizontal="justify"/>
    </xf>
    <xf numFmtId="0" fontId="7" fillId="0" borderId="12" xfId="0" applyFont="1" applyBorder="1" applyAlignment="1">
      <alignment horizontal="justify"/>
    </xf>
    <xf numFmtId="0" fontId="7" fillId="0" borderId="6" xfId="0" applyFont="1" applyBorder="1" applyAlignment="1">
      <alignment horizontal="justify"/>
    </xf>
    <xf numFmtId="0" fontId="3" fillId="6" borderId="4" xfId="0" applyFont="1" applyFill="1" applyBorder="1" applyAlignment="1">
      <alignment horizontal="justify" vertical="center"/>
    </xf>
    <xf numFmtId="0" fontId="3" fillId="0" borderId="13" xfId="0" applyFont="1" applyBorder="1" applyAlignment="1">
      <alignment horizontal="justify"/>
    </xf>
    <xf numFmtId="0" fontId="5" fillId="0" borderId="14" xfId="0" applyFont="1" applyBorder="1" applyAlignment="1">
      <alignment horizontal="justify"/>
    </xf>
    <xf numFmtId="0" fontId="3" fillId="0" borderId="2" xfId="0" applyFont="1" applyBorder="1" applyAlignment="1">
      <alignment horizontal="justify"/>
    </xf>
    <xf numFmtId="0" fontId="5" fillId="0" borderId="15" xfId="0" applyFont="1" applyBorder="1" applyAlignment="1">
      <alignment horizontal="justify"/>
    </xf>
    <xf numFmtId="0" fontId="3" fillId="3" borderId="3" xfId="0" applyFont="1" applyFill="1" applyBorder="1" applyAlignment="1">
      <alignment horizontal="center"/>
    </xf>
    <xf numFmtId="4" fontId="5" fillId="4" borderId="3" xfId="0" applyNumberFormat="1" applyFont="1" applyFill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7" borderId="3" xfId="0" applyNumberFormat="1" applyFont="1" applyFill="1" applyBorder="1" applyAlignment="1">
      <alignment horizontal="right"/>
    </xf>
    <xf numFmtId="4" fontId="2" fillId="4" borderId="3" xfId="0" applyNumberFormat="1" applyFont="1" applyFill="1" applyBorder="1" applyAlignment="1">
      <alignment horizontal="right"/>
    </xf>
    <xf numFmtId="4" fontId="3" fillId="4" borderId="3" xfId="0" applyNumberFormat="1" applyFont="1" applyFill="1" applyBorder="1" applyAlignment="1">
      <alignment horizontal="right"/>
    </xf>
    <xf numFmtId="4" fontId="8" fillId="8" borderId="3" xfId="0" applyNumberFormat="1" applyFont="1" applyFill="1" applyBorder="1" applyAlignment="1">
      <alignment horizontal="right"/>
    </xf>
    <xf numFmtId="4" fontId="3" fillId="7" borderId="3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horizontal="right"/>
    </xf>
    <xf numFmtId="4" fontId="9" fillId="8" borderId="3" xfId="0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/>
    <xf numFmtId="4" fontId="11" fillId="4" borderId="3" xfId="0" applyNumberFormat="1" applyFont="1" applyFill="1" applyBorder="1" applyAlignment="1">
      <alignment horizontal="right"/>
    </xf>
    <xf numFmtId="4" fontId="2" fillId="0" borderId="0" xfId="0" applyNumberFormat="1" applyFont="1"/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3" borderId="3" xfId="0" applyNumberFormat="1" applyFont="1" applyFill="1" applyBorder="1" applyAlignment="1">
      <alignment horizontal="center"/>
    </xf>
    <xf numFmtId="4" fontId="10" fillId="0" borderId="0" xfId="0" applyNumberFormat="1" applyFont="1"/>
    <xf numFmtId="4" fontId="12" fillId="0" borderId="0" xfId="0" applyNumberFormat="1" applyFont="1"/>
    <xf numFmtId="0" fontId="12" fillId="0" borderId="0" xfId="0" applyFont="1"/>
    <xf numFmtId="165" fontId="12" fillId="0" borderId="0" xfId="0" applyNumberFormat="1" applyFont="1"/>
    <xf numFmtId="3" fontId="8" fillId="8" borderId="3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Alignment="1">
      <alignment wrapText="1"/>
    </xf>
    <xf numFmtId="0" fontId="14" fillId="0" borderId="0" xfId="0" applyFont="1"/>
    <xf numFmtId="0" fontId="3" fillId="0" borderId="2" xfId="0" applyFont="1" applyFill="1" applyBorder="1" applyAlignment="1">
      <alignment horizontal="justify" vertical="center"/>
    </xf>
    <xf numFmtId="4" fontId="3" fillId="0" borderId="3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justify"/>
    </xf>
    <xf numFmtId="4" fontId="5" fillId="0" borderId="3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4" fontId="11" fillId="0" borderId="0" xfId="1" applyNumberFormat="1" applyFont="1" applyFill="1" applyBorder="1" applyAlignment="1">
      <alignment horizontal="right"/>
    </xf>
    <xf numFmtId="4" fontId="11" fillId="0" borderId="0" xfId="1" applyNumberFormat="1" applyFont="1" applyFill="1" applyBorder="1" applyAlignment="1"/>
    <xf numFmtId="4" fontId="11" fillId="0" borderId="0" xfId="1" applyNumberFormat="1" applyFont="1" applyFill="1" applyBorder="1" applyAlignment="1">
      <alignment horizontal="center"/>
    </xf>
    <xf numFmtId="4" fontId="15" fillId="0" borderId="0" xfId="0" applyNumberFormat="1" applyFont="1"/>
    <xf numFmtId="4" fontId="16" fillId="4" borderId="0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Calcul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showGridLines="0" tabSelected="1" zoomScale="85" zoomScaleNormal="85" workbookViewId="0">
      <selection activeCell="A6" sqref="A6:B6"/>
    </sheetView>
  </sheetViews>
  <sheetFormatPr defaultColWidth="9.140625" defaultRowHeight="14.25" x14ac:dyDescent="0.2"/>
  <cols>
    <col min="1" max="1" width="77.28515625" style="1" customWidth="1"/>
    <col min="2" max="2" width="25.42578125" style="38" bestFit="1" customWidth="1"/>
    <col min="3" max="10" width="21.7109375" style="1" bestFit="1" customWidth="1"/>
    <col min="11" max="11" width="22.85546875" style="1" bestFit="1" customWidth="1"/>
    <col min="12" max="16384" width="9.140625" style="1"/>
  </cols>
  <sheetData>
    <row r="1" spans="1:11" x14ac:dyDescent="0.2">
      <c r="B1" s="39"/>
      <c r="C1" s="5"/>
      <c r="D1" s="5"/>
      <c r="E1" s="5"/>
      <c r="F1" s="5"/>
      <c r="G1" s="5"/>
      <c r="H1" s="5"/>
      <c r="I1" s="5"/>
      <c r="J1" s="5"/>
      <c r="K1" s="5"/>
    </row>
    <row r="2" spans="1:11" x14ac:dyDescent="0.2">
      <c r="A2" s="2"/>
    </row>
    <row r="3" spans="1:11" x14ac:dyDescent="0.2">
      <c r="A3" s="2"/>
    </row>
    <row r="4" spans="1:11" x14ac:dyDescent="0.2">
      <c r="A4" s="2"/>
    </row>
    <row r="6" spans="1:11" x14ac:dyDescent="0.2">
      <c r="A6" s="61" t="s">
        <v>38</v>
      </c>
      <c r="B6" s="61"/>
      <c r="D6" s="6"/>
      <c r="E6" s="6"/>
      <c r="F6" s="3"/>
    </row>
    <row r="7" spans="1:11" x14ac:dyDescent="0.2">
      <c r="A7" s="62"/>
      <c r="B7" s="62"/>
      <c r="F7" s="3"/>
    </row>
    <row r="8" spans="1:11" ht="15" thickBot="1" x14ac:dyDescent="0.25">
      <c r="B8" s="40" t="s">
        <v>11</v>
      </c>
      <c r="C8" s="4" t="s">
        <v>11</v>
      </c>
      <c r="D8" s="4" t="s">
        <v>11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5" thickBot="1" x14ac:dyDescent="0.25">
      <c r="A9" s="9" t="s">
        <v>0</v>
      </c>
      <c r="B9" s="41" t="s">
        <v>1</v>
      </c>
      <c r="C9" s="26" t="s">
        <v>1</v>
      </c>
      <c r="D9" s="26" t="s">
        <v>1</v>
      </c>
      <c r="E9" s="26" t="s">
        <v>1</v>
      </c>
      <c r="F9" s="26" t="s">
        <v>1</v>
      </c>
      <c r="G9" s="26" t="s">
        <v>1</v>
      </c>
      <c r="H9" s="26" t="s">
        <v>1</v>
      </c>
      <c r="I9" s="26" t="s">
        <v>1</v>
      </c>
      <c r="J9" s="26" t="s">
        <v>1</v>
      </c>
      <c r="K9" s="26" t="s">
        <v>1</v>
      </c>
    </row>
    <row r="10" spans="1:11" ht="15" thickBot="1" x14ac:dyDescent="0.25">
      <c r="A10" s="8"/>
      <c r="B10" s="41" t="s">
        <v>14</v>
      </c>
      <c r="C10" s="26" t="s">
        <v>16</v>
      </c>
      <c r="D10" s="26" t="s">
        <v>17</v>
      </c>
      <c r="E10" s="26" t="s">
        <v>18</v>
      </c>
      <c r="F10" s="26" t="s">
        <v>19</v>
      </c>
      <c r="G10" s="26" t="s">
        <v>20</v>
      </c>
      <c r="H10" s="26" t="s">
        <v>21</v>
      </c>
      <c r="I10" s="26" t="s">
        <v>22</v>
      </c>
      <c r="J10" s="26" t="s">
        <v>23</v>
      </c>
      <c r="K10" s="26" t="s">
        <v>24</v>
      </c>
    </row>
    <row r="11" spans="1:11" x14ac:dyDescent="0.2">
      <c r="A11" s="50" t="s">
        <v>25</v>
      </c>
      <c r="B11" s="51">
        <f>B13+B14</f>
        <v>5071472.8</v>
      </c>
      <c r="C11" s="51">
        <f t="shared" ref="C11:K11" si="0">C13+C14</f>
        <v>5122187.5279999999</v>
      </c>
      <c r="D11" s="51">
        <f t="shared" si="0"/>
        <v>5173409.4032799993</v>
      </c>
      <c r="E11" s="51">
        <f t="shared" si="0"/>
        <v>5225143.4973127991</v>
      </c>
      <c r="F11" s="51">
        <f t="shared" si="0"/>
        <v>5277394.9322859272</v>
      </c>
      <c r="G11" s="51">
        <f t="shared" si="0"/>
        <v>5330168.881608787</v>
      </c>
      <c r="H11" s="51">
        <f t="shared" si="0"/>
        <v>5383470.5704248752</v>
      </c>
      <c r="I11" s="51">
        <f t="shared" si="0"/>
        <v>5437305.2761291238</v>
      </c>
      <c r="J11" s="51">
        <f t="shared" si="0"/>
        <v>5491678.3288904158</v>
      </c>
      <c r="K11" s="51">
        <f t="shared" si="0"/>
        <v>5546595.1121793194</v>
      </c>
    </row>
    <row r="12" spans="1:11" ht="15" thickBot="1" x14ac:dyDescent="0.25">
      <c r="A12" s="52" t="s">
        <v>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1" x14ac:dyDescent="0.2">
      <c r="A13" s="54" t="s">
        <v>3</v>
      </c>
      <c r="B13" s="53">
        <v>4502507.5999999996</v>
      </c>
      <c r="C13" s="53">
        <f>B13*1.01</f>
        <v>4547532.676</v>
      </c>
      <c r="D13" s="53">
        <f t="shared" ref="D13:K14" si="1">C13*1.01</f>
        <v>4593008.0027599996</v>
      </c>
      <c r="E13" s="53">
        <f>D13*1.01</f>
        <v>4638938.0827875994</v>
      </c>
      <c r="F13" s="53">
        <f t="shared" si="1"/>
        <v>4685327.4636154752</v>
      </c>
      <c r="G13" s="53">
        <f t="shared" si="1"/>
        <v>4732180.7382516302</v>
      </c>
      <c r="H13" s="53">
        <f t="shared" si="1"/>
        <v>4779502.5456341468</v>
      </c>
      <c r="I13" s="53">
        <f t="shared" si="1"/>
        <v>4827297.5710904887</v>
      </c>
      <c r="J13" s="53">
        <f t="shared" si="1"/>
        <v>4875570.5468013939</v>
      </c>
      <c r="K13" s="53">
        <f t="shared" si="1"/>
        <v>4924326.2522694077</v>
      </c>
    </row>
    <row r="14" spans="1:11" ht="15" thickBot="1" x14ac:dyDescent="0.25">
      <c r="A14" s="55" t="s">
        <v>34</v>
      </c>
      <c r="B14" s="53">
        <v>568965.19999999995</v>
      </c>
      <c r="C14" s="53">
        <f>B14*1.01</f>
        <v>574654.85199999996</v>
      </c>
      <c r="D14" s="53">
        <f>C14*1.01</f>
        <v>580401.40051999991</v>
      </c>
      <c r="E14" s="53">
        <f>D14*1.01</f>
        <v>586205.41452519991</v>
      </c>
      <c r="F14" s="53">
        <f t="shared" si="1"/>
        <v>592067.4686704519</v>
      </c>
      <c r="G14" s="53">
        <f t="shared" si="1"/>
        <v>597988.14335715643</v>
      </c>
      <c r="H14" s="53">
        <f t="shared" si="1"/>
        <v>603968.024790728</v>
      </c>
      <c r="I14" s="53">
        <f t="shared" si="1"/>
        <v>610007.70503863529</v>
      </c>
      <c r="J14" s="53">
        <f t="shared" si="1"/>
        <v>616107.78208902164</v>
      </c>
      <c r="K14" s="53">
        <f t="shared" si="1"/>
        <v>622268.85990991187</v>
      </c>
    </row>
    <row r="15" spans="1:11" ht="15" thickBot="1" x14ac:dyDescent="0.25">
      <c r="A15" s="11" t="s">
        <v>4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1" ht="15" thickBot="1" x14ac:dyDescent="0.25">
      <c r="A16" s="12" t="s">
        <v>2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</row>
    <row r="17" spans="1:11" x14ac:dyDescent="0.2">
      <c r="A17" s="13" t="s">
        <v>3</v>
      </c>
      <c r="B17" s="37">
        <v>9.5500000000000007</v>
      </c>
      <c r="C17" s="37">
        <f>B17*1.037</f>
        <v>9.9033499999999997</v>
      </c>
      <c r="D17" s="37">
        <f>C17*1.029</f>
        <v>10.190547149999999</v>
      </c>
      <c r="E17" s="37">
        <f t="shared" ref="E17:K18" si="2">D17*1.026</f>
        <v>10.455501375899999</v>
      </c>
      <c r="F17" s="37">
        <f t="shared" si="2"/>
        <v>10.7273444116734</v>
      </c>
      <c r="G17" s="37">
        <f t="shared" si="2"/>
        <v>11.006255366376909</v>
      </c>
      <c r="H17" s="37">
        <f t="shared" si="2"/>
        <v>11.292418005902709</v>
      </c>
      <c r="I17" s="37">
        <f t="shared" si="2"/>
        <v>11.58602087405618</v>
      </c>
      <c r="J17" s="37">
        <f t="shared" si="2"/>
        <v>11.88725741678164</v>
      </c>
      <c r="K17" s="37">
        <f t="shared" si="2"/>
        <v>12.196326109617964</v>
      </c>
    </row>
    <row r="18" spans="1:11" ht="15" thickBot="1" x14ac:dyDescent="0.25">
      <c r="A18" s="10" t="s">
        <v>34</v>
      </c>
      <c r="B18" s="37">
        <v>8.9</v>
      </c>
      <c r="C18" s="37">
        <f>B18*1.037</f>
        <v>9.2293000000000003</v>
      </c>
      <c r="D18" s="37">
        <f>C18*1.029</f>
        <v>9.4969497</v>
      </c>
      <c r="E18" s="37">
        <f t="shared" si="2"/>
        <v>9.7438703921999998</v>
      </c>
      <c r="F18" s="37">
        <f t="shared" si="2"/>
        <v>9.9972110223972006</v>
      </c>
      <c r="G18" s="37">
        <f t="shared" si="2"/>
        <v>10.257138508979528</v>
      </c>
      <c r="H18" s="37">
        <f t="shared" si="2"/>
        <v>10.523824110212995</v>
      </c>
      <c r="I18" s="37">
        <f t="shared" si="2"/>
        <v>10.797443537078534</v>
      </c>
      <c r="J18" s="37">
        <f t="shared" si="2"/>
        <v>11.078177069042576</v>
      </c>
      <c r="K18" s="37">
        <f t="shared" si="2"/>
        <v>11.366209672837684</v>
      </c>
    </row>
    <row r="19" spans="1:11" ht="17.25" customHeight="1" thickBot="1" x14ac:dyDescent="0.25">
      <c r="A19" s="14" t="s">
        <v>12</v>
      </c>
      <c r="B19" s="29">
        <f>SUM(B21:B22)</f>
        <v>48062737.859999999</v>
      </c>
      <c r="C19" s="29">
        <f t="shared" ref="C19:K19" si="3">SUM(C21:C22)</f>
        <v>50324554.730000004</v>
      </c>
      <c r="D19" s="29">
        <f t="shared" si="3"/>
        <v>52316564.82</v>
      </c>
      <c r="E19" s="29">
        <f t="shared" si="3"/>
        <v>54232933.009999998</v>
      </c>
      <c r="F19" s="29">
        <f t="shared" si="3"/>
        <v>56194238.350000001</v>
      </c>
      <c r="G19" s="29">
        <f t="shared" si="3"/>
        <v>58236668.270000003</v>
      </c>
      <c r="H19" s="29">
        <f t="shared" si="3"/>
        <v>60314327.359999999</v>
      </c>
      <c r="I19" s="29">
        <f t="shared" si="3"/>
        <v>62536462.109999999</v>
      </c>
      <c r="J19" s="29">
        <f t="shared" si="3"/>
        <v>64797008.040000007</v>
      </c>
      <c r="K19" s="29">
        <f t="shared" si="3"/>
        <v>67151964.989999995</v>
      </c>
    </row>
    <row r="20" spans="1:11" ht="15" thickBot="1" x14ac:dyDescent="0.25">
      <c r="A20" s="12" t="s">
        <v>2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1" x14ac:dyDescent="0.2">
      <c r="A21" s="13" t="s">
        <v>3</v>
      </c>
      <c r="B21" s="27">
        <v>42998947.579999998</v>
      </c>
      <c r="C21" s="27">
        <v>45020573.530000001</v>
      </c>
      <c r="D21" s="27">
        <v>46802751.520000003</v>
      </c>
      <c r="E21" s="27">
        <v>48523292.32</v>
      </c>
      <c r="F21" s="27">
        <v>50273563.649999999</v>
      </c>
      <c r="G21" s="27">
        <v>52101309.950000003</v>
      </c>
      <c r="H21" s="27">
        <v>53960583.789999999</v>
      </c>
      <c r="I21" s="27">
        <v>55948378.840000004</v>
      </c>
      <c r="J21" s="27">
        <v>57970533.840000004</v>
      </c>
      <c r="K21" s="27">
        <v>60076768.049999997</v>
      </c>
    </row>
    <row r="22" spans="1:11" ht="15" thickBot="1" x14ac:dyDescent="0.25">
      <c r="A22" s="15" t="s">
        <v>34</v>
      </c>
      <c r="B22" s="27">
        <v>5063790.28</v>
      </c>
      <c r="C22" s="27">
        <v>5303981.2</v>
      </c>
      <c r="D22" s="27">
        <v>5513813.2999999998</v>
      </c>
      <c r="E22" s="27">
        <v>5709640.6900000004</v>
      </c>
      <c r="F22" s="27">
        <v>5920674.7000000002</v>
      </c>
      <c r="G22" s="27">
        <v>6135358.3200000003</v>
      </c>
      <c r="H22" s="27">
        <v>6353743.5700000003</v>
      </c>
      <c r="I22" s="27">
        <v>6588083.2699999996</v>
      </c>
      <c r="J22" s="27">
        <v>6826474.2000000002</v>
      </c>
      <c r="K22" s="27">
        <v>7075196.9400000004</v>
      </c>
    </row>
    <row r="23" spans="1:11" ht="15" thickBot="1" x14ac:dyDescent="0.25">
      <c r="A23" s="16" t="s">
        <v>37</v>
      </c>
      <c r="B23" s="29">
        <f>SUM(B24:B25)</f>
        <v>2244529.858062</v>
      </c>
      <c r="C23" s="29">
        <f t="shared" ref="C23:K23" si="4">SUM(C24:C25)</f>
        <v>2350156.7058910001</v>
      </c>
      <c r="D23" s="29">
        <f t="shared" si="4"/>
        <v>2443183.5770940003</v>
      </c>
      <c r="E23" s="29">
        <f t="shared" si="4"/>
        <v>2532677.9715669998</v>
      </c>
      <c r="F23" s="29">
        <f t="shared" si="4"/>
        <v>2624270.9309449997</v>
      </c>
      <c r="G23" s="29">
        <f t="shared" si="4"/>
        <v>2719652.4082090002</v>
      </c>
      <c r="H23" s="29">
        <f t="shared" si="4"/>
        <v>2816679.0877120001</v>
      </c>
      <c r="I23" s="29">
        <f t="shared" si="4"/>
        <v>2920452.7805369999</v>
      </c>
      <c r="J23" s="29">
        <f t="shared" si="4"/>
        <v>3026020.2754679997</v>
      </c>
      <c r="K23" s="29">
        <f t="shared" si="4"/>
        <v>3135996.7650329997</v>
      </c>
    </row>
    <row r="24" spans="1:11" x14ac:dyDescent="0.2">
      <c r="A24" s="13" t="s">
        <v>3</v>
      </c>
      <c r="B24" s="30">
        <f>B21*0.0467</f>
        <v>2008050.8519859998</v>
      </c>
      <c r="C24" s="30">
        <f t="shared" ref="C24:K24" si="5">C21*4.67%</f>
        <v>2102460.783851</v>
      </c>
      <c r="D24" s="30">
        <f t="shared" si="5"/>
        <v>2185688.4959840002</v>
      </c>
      <c r="E24" s="30">
        <f t="shared" si="5"/>
        <v>2266037.751344</v>
      </c>
      <c r="F24" s="30">
        <f t="shared" si="5"/>
        <v>2347775.4224549998</v>
      </c>
      <c r="G24" s="30">
        <f t="shared" si="5"/>
        <v>2433131.1746650003</v>
      </c>
      <c r="H24" s="30">
        <f t="shared" si="5"/>
        <v>2519959.262993</v>
      </c>
      <c r="I24" s="30">
        <f t="shared" si="5"/>
        <v>2612789.291828</v>
      </c>
      <c r="J24" s="30">
        <f t="shared" si="5"/>
        <v>2707223.9303279999</v>
      </c>
      <c r="K24" s="30">
        <f t="shared" si="5"/>
        <v>2805585.0679349997</v>
      </c>
    </row>
    <row r="25" spans="1:11" ht="15" thickBot="1" x14ac:dyDescent="0.25">
      <c r="A25" s="10" t="s">
        <v>34</v>
      </c>
      <c r="B25" s="30">
        <f>B22*4.67%</f>
        <v>236479.00607599999</v>
      </c>
      <c r="C25" s="30">
        <f t="shared" ref="C25:K25" si="6">C22*4.67%</f>
        <v>247695.92204</v>
      </c>
      <c r="D25" s="30">
        <f t="shared" si="6"/>
        <v>257495.08110999997</v>
      </c>
      <c r="E25" s="30">
        <f t="shared" si="6"/>
        <v>266640.22022299998</v>
      </c>
      <c r="F25" s="30">
        <f t="shared" si="6"/>
        <v>276495.50848999998</v>
      </c>
      <c r="G25" s="30">
        <f t="shared" si="6"/>
        <v>286521.23354400002</v>
      </c>
      <c r="H25" s="30">
        <f t="shared" si="6"/>
        <v>296719.82471900003</v>
      </c>
      <c r="I25" s="30">
        <f t="shared" si="6"/>
        <v>307663.488709</v>
      </c>
      <c r="J25" s="30">
        <f t="shared" si="6"/>
        <v>318796.34513999999</v>
      </c>
      <c r="K25" s="30">
        <f t="shared" si="6"/>
        <v>330411.69709800003</v>
      </c>
    </row>
    <row r="26" spans="1:11" ht="15.75" customHeight="1" thickBot="1" x14ac:dyDescent="0.25">
      <c r="A26" s="17" t="s">
        <v>5</v>
      </c>
      <c r="B26" s="29">
        <f>B27+B30</f>
        <v>17218992</v>
      </c>
      <c r="C26" s="29">
        <f t="shared" ref="C26:K26" si="7">C27+C30</f>
        <v>18034033.45104</v>
      </c>
      <c r="D26" s="29">
        <f t="shared" si="7"/>
        <v>18741950.381531358</v>
      </c>
      <c r="E26" s="29">
        <f t="shared" si="7"/>
        <v>19420876.612226889</v>
      </c>
      <c r="F26" s="29">
        <f t="shared" si="7"/>
        <v>20124403.628903829</v>
      </c>
      <c r="G26" s="29">
        <f t="shared" si="7"/>
        <v>20853423.012004126</v>
      </c>
      <c r="H26" s="29">
        <f t="shared" si="7"/>
        <v>21608858.659131065</v>
      </c>
      <c r="I26" s="29">
        <f t="shared" si="7"/>
        <v>22391667.956569333</v>
      </c>
      <c r="J26" s="29">
        <f t="shared" si="7"/>
        <v>23202842.993276626</v>
      </c>
      <c r="K26" s="29">
        <f t="shared" si="7"/>
        <v>24043411.818886578</v>
      </c>
    </row>
    <row r="27" spans="1:11" x14ac:dyDescent="0.2">
      <c r="A27" s="18" t="s">
        <v>6</v>
      </c>
      <c r="B27" s="31">
        <f>B28+B29</f>
        <v>17158992</v>
      </c>
      <c r="C27" s="31">
        <f t="shared" ref="C27:K27" si="8">C28+C29</f>
        <v>17971813.45104</v>
      </c>
      <c r="D27" s="31">
        <f t="shared" si="8"/>
        <v>18677926.001531359</v>
      </c>
      <c r="E27" s="31">
        <f t="shared" si="8"/>
        <v>19355187.598346889</v>
      </c>
      <c r="F27" s="31">
        <f t="shared" si="8"/>
        <v>20057006.700662948</v>
      </c>
      <c r="G27" s="31">
        <f t="shared" si="8"/>
        <v>20784273.763628982</v>
      </c>
      <c r="H27" s="31">
        <f t="shared" si="8"/>
        <v>21537911.53029817</v>
      </c>
      <c r="I27" s="31">
        <f t="shared" si="8"/>
        <v>22318876.202386782</v>
      </c>
      <c r="J27" s="31">
        <f t="shared" si="8"/>
        <v>23128158.653485328</v>
      </c>
      <c r="K27" s="31">
        <f t="shared" si="8"/>
        <v>23966785.686260708</v>
      </c>
    </row>
    <row r="28" spans="1:11" x14ac:dyDescent="0.2">
      <c r="A28" s="19" t="s">
        <v>3</v>
      </c>
      <c r="B28" s="32">
        <f>17158992-2418213</f>
        <v>14740779</v>
      </c>
      <c r="C28" s="32">
        <f>B28*1.037*1.01</f>
        <v>15439049.701229999</v>
      </c>
      <c r="D28" s="32">
        <f>C28*1.029*1.01</f>
        <v>16045649.963991325</v>
      </c>
      <c r="E28" s="32">
        <f t="shared" ref="E28:K29" si="9">D28*1.026*1.01</f>
        <v>16627465.231685651</v>
      </c>
      <c r="F28" s="32">
        <f t="shared" si="9"/>
        <v>17230377.120986573</v>
      </c>
      <c r="G28" s="32">
        <f t="shared" si="9"/>
        <v>17855150.595393546</v>
      </c>
      <c r="H28" s="32">
        <f t="shared" si="9"/>
        <v>18502578.355982516</v>
      </c>
      <c r="I28" s="32">
        <f t="shared" si="9"/>
        <v>19173481.847170442</v>
      </c>
      <c r="J28" s="32">
        <f t="shared" si="9"/>
        <v>19868712.298948843</v>
      </c>
      <c r="K28" s="32">
        <f t="shared" si="9"/>
        <v>20589151.80690873</v>
      </c>
    </row>
    <row r="29" spans="1:11" ht="15" thickBot="1" x14ac:dyDescent="0.25">
      <c r="A29" s="20" t="s">
        <v>34</v>
      </c>
      <c r="B29" s="32">
        <v>2418213</v>
      </c>
      <c r="C29" s="32">
        <f>B29*1.037*1.01</f>
        <v>2532763.7498099995</v>
      </c>
      <c r="D29" s="32">
        <f>C29*1.029*1.01</f>
        <v>2632276.0375400344</v>
      </c>
      <c r="E29" s="32">
        <f t="shared" si="9"/>
        <v>2727722.3666612362</v>
      </c>
      <c r="F29" s="32">
        <f t="shared" si="9"/>
        <v>2826629.5796763729</v>
      </c>
      <c r="G29" s="32">
        <f t="shared" si="9"/>
        <v>2929123.1682354379</v>
      </c>
      <c r="H29" s="32">
        <f t="shared" si="9"/>
        <v>3035333.1743156551</v>
      </c>
      <c r="I29" s="32">
        <f t="shared" si="9"/>
        <v>3145394.3552163411</v>
      </c>
      <c r="J29" s="32">
        <f t="shared" si="9"/>
        <v>3259446.3545364859</v>
      </c>
      <c r="K29" s="32">
        <f t="shared" si="9"/>
        <v>3377633.8793519787</v>
      </c>
    </row>
    <row r="30" spans="1:11" ht="15" thickBot="1" x14ac:dyDescent="0.25">
      <c r="A30" s="11" t="s">
        <v>7</v>
      </c>
      <c r="B30" s="31">
        <v>60000</v>
      </c>
      <c r="C30" s="31">
        <f>B30*1.037</f>
        <v>62219.999999999993</v>
      </c>
      <c r="D30" s="31">
        <f>C30*1.029</f>
        <v>64024.37999999999</v>
      </c>
      <c r="E30" s="31">
        <f t="shared" ref="E30:K30" si="10">D30*1.026</f>
        <v>65689.013879999984</v>
      </c>
      <c r="F30" s="31">
        <f t="shared" si="10"/>
        <v>67396.928240879992</v>
      </c>
      <c r="G30" s="31">
        <f t="shared" si="10"/>
        <v>69149.248375142866</v>
      </c>
      <c r="H30" s="31">
        <f t="shared" si="10"/>
        <v>70947.128832896589</v>
      </c>
      <c r="I30" s="31">
        <f t="shared" si="10"/>
        <v>72791.7541825519</v>
      </c>
      <c r="J30" s="31">
        <f t="shared" si="10"/>
        <v>74684.339791298247</v>
      </c>
      <c r="K30" s="31">
        <f t="shared" si="10"/>
        <v>76626.132625872007</v>
      </c>
    </row>
    <row r="31" spans="1:11" ht="15" thickBot="1" x14ac:dyDescent="0.25">
      <c r="A31" s="21" t="s">
        <v>10</v>
      </c>
      <c r="B31" s="33">
        <f t="shared" ref="B31:K31" si="11">B19+B23-B26</f>
        <v>33088275.718061998</v>
      </c>
      <c r="C31" s="33">
        <f t="shared" si="11"/>
        <v>34640677.984851003</v>
      </c>
      <c r="D31" s="33">
        <f t="shared" si="11"/>
        <v>36017798.015562646</v>
      </c>
      <c r="E31" s="33">
        <f t="shared" si="11"/>
        <v>37344734.369340107</v>
      </c>
      <c r="F31" s="33">
        <f t="shared" si="11"/>
        <v>38694105.652041174</v>
      </c>
      <c r="G31" s="33">
        <f t="shared" si="11"/>
        <v>40102897.666204885</v>
      </c>
      <c r="H31" s="33">
        <f t="shared" si="11"/>
        <v>41522147.788580932</v>
      </c>
      <c r="I31" s="33">
        <f t="shared" si="11"/>
        <v>43065246.933967665</v>
      </c>
      <c r="J31" s="33">
        <f t="shared" si="11"/>
        <v>44620185.322191387</v>
      </c>
      <c r="K31" s="33">
        <f t="shared" si="11"/>
        <v>46244549.936146423</v>
      </c>
    </row>
    <row r="32" spans="1:11" x14ac:dyDescent="0.2">
      <c r="A32" s="22" t="s">
        <v>26</v>
      </c>
      <c r="B32" s="34">
        <f>B33+B34</f>
        <v>16720135</v>
      </c>
      <c r="C32" s="34">
        <f t="shared" ref="C32:K32" si="12">C33+C34</f>
        <v>21973602.866</v>
      </c>
      <c r="D32" s="34">
        <f t="shared" si="12"/>
        <v>22610837.349113997</v>
      </c>
      <c r="E32" s="34">
        <f t="shared" si="12"/>
        <v>23198719.120190959</v>
      </c>
      <c r="F32" s="34">
        <f t="shared" si="12"/>
        <v>23801885.817315925</v>
      </c>
      <c r="G32" s="34">
        <f t="shared" si="12"/>
        <v>24420734.848566137</v>
      </c>
      <c r="H32" s="34">
        <f t="shared" si="12"/>
        <v>25055673.954628859</v>
      </c>
      <c r="I32" s="34">
        <f t="shared" si="12"/>
        <v>25707121.477449208</v>
      </c>
      <c r="J32" s="34">
        <f t="shared" si="12"/>
        <v>26375506.635862887</v>
      </c>
      <c r="K32" s="34">
        <f t="shared" si="12"/>
        <v>27061269.808395322</v>
      </c>
    </row>
    <row r="33" spans="1:11" x14ac:dyDescent="0.2">
      <c r="A33" s="13" t="s">
        <v>8</v>
      </c>
      <c r="B33" s="46">
        <v>13918387</v>
      </c>
      <c r="C33" s="35">
        <f>B33*1.37</f>
        <v>19068190.190000001</v>
      </c>
      <c r="D33" s="35">
        <f>C33*1.029</f>
        <v>19621167.705509998</v>
      </c>
      <c r="E33" s="35">
        <f t="shared" ref="E33:K34" si="13">D33*1.026</f>
        <v>20131318.065853257</v>
      </c>
      <c r="F33" s="35">
        <f t="shared" si="13"/>
        <v>20654732.33556544</v>
      </c>
      <c r="G33" s="35">
        <f t="shared" si="13"/>
        <v>21191755.376290143</v>
      </c>
      <c r="H33" s="35">
        <f t="shared" si="13"/>
        <v>21742741.016073685</v>
      </c>
      <c r="I33" s="35">
        <f t="shared" si="13"/>
        <v>22308052.282491602</v>
      </c>
      <c r="J33" s="35">
        <f t="shared" si="13"/>
        <v>22888061.641836382</v>
      </c>
      <c r="K33" s="35">
        <f t="shared" si="13"/>
        <v>23483151.244524129</v>
      </c>
    </row>
    <row r="34" spans="1:11" ht="15" thickBot="1" x14ac:dyDescent="0.25">
      <c r="A34" s="23" t="s">
        <v>35</v>
      </c>
      <c r="B34" s="46">
        <v>2801748</v>
      </c>
      <c r="C34" s="35">
        <f>B34*1.037</f>
        <v>2905412.676</v>
      </c>
      <c r="D34" s="35">
        <f>C34*1.029</f>
        <v>2989669.6436039996</v>
      </c>
      <c r="E34" s="35">
        <f t="shared" si="13"/>
        <v>3067401.0543377036</v>
      </c>
      <c r="F34" s="35">
        <f t="shared" si="13"/>
        <v>3147153.4817504841</v>
      </c>
      <c r="G34" s="35">
        <f t="shared" si="13"/>
        <v>3228979.4722759966</v>
      </c>
      <c r="H34" s="35">
        <f t="shared" si="13"/>
        <v>3312932.9385551726</v>
      </c>
      <c r="I34" s="35">
        <f t="shared" si="13"/>
        <v>3399069.1949576074</v>
      </c>
      <c r="J34" s="35">
        <f t="shared" si="13"/>
        <v>3487444.9940265054</v>
      </c>
      <c r="K34" s="35">
        <f t="shared" si="13"/>
        <v>3578118.5638711946</v>
      </c>
    </row>
    <row r="35" spans="1:11" x14ac:dyDescent="0.2">
      <c r="A35" s="24" t="s">
        <v>27</v>
      </c>
      <c r="B35" s="34">
        <f>B36+B37</f>
        <v>16428140.718061997</v>
      </c>
      <c r="C35" s="34">
        <f t="shared" ref="C35:K35" si="14">C36+C37</f>
        <v>12729295.118851</v>
      </c>
      <c r="D35" s="34">
        <f t="shared" si="14"/>
        <v>13470985.046448648</v>
      </c>
      <c r="E35" s="34">
        <f t="shared" si="14"/>
        <v>14211704.263029154</v>
      </c>
      <c r="F35" s="34">
        <f t="shared" si="14"/>
        <v>14959616.762966126</v>
      </c>
      <c r="G35" s="34">
        <f t="shared" si="14"/>
        <v>15751312.066013884</v>
      </c>
      <c r="H35" s="34">
        <f t="shared" si="14"/>
        <v>16537420.962784974</v>
      </c>
      <c r="I35" s="34">
        <f t="shared" si="14"/>
        <v>17430917.210701011</v>
      </c>
      <c r="J35" s="34">
        <f t="shared" si="14"/>
        <v>18319363.026119787</v>
      </c>
      <c r="K35" s="34">
        <f t="shared" si="14"/>
        <v>19259906.26037696</v>
      </c>
    </row>
    <row r="36" spans="1:11" x14ac:dyDescent="0.2">
      <c r="A36" s="25" t="s">
        <v>9</v>
      </c>
      <c r="B36" s="35">
        <f>B21+B24-B28-B33</f>
        <v>16347832.431985997</v>
      </c>
      <c r="C36" s="35">
        <f t="shared" ref="C36:K36" si="15">C21+C24-C28-C33</f>
        <v>12615794.422621001</v>
      </c>
      <c r="D36" s="35">
        <f t="shared" si="15"/>
        <v>13321622.346482683</v>
      </c>
      <c r="E36" s="35">
        <f t="shared" si="15"/>
        <v>14030546.773805093</v>
      </c>
      <c r="F36" s="35">
        <f t="shared" si="15"/>
        <v>14736229.615902983</v>
      </c>
      <c r="G36" s="35">
        <f t="shared" si="15"/>
        <v>15487535.152981319</v>
      </c>
      <c r="H36" s="35">
        <f t="shared" si="15"/>
        <v>16235223.680936802</v>
      </c>
      <c r="I36" s="35">
        <f t="shared" si="15"/>
        <v>17079634.002165958</v>
      </c>
      <c r="J36" s="35">
        <f t="shared" si="15"/>
        <v>17920983.829542778</v>
      </c>
      <c r="K36" s="35">
        <f t="shared" si="15"/>
        <v>18810050.066502132</v>
      </c>
    </row>
    <row r="37" spans="1:11" ht="15" thickBot="1" x14ac:dyDescent="0.25">
      <c r="A37" s="15" t="s">
        <v>36</v>
      </c>
      <c r="B37" s="35">
        <f>B22+B25-B29-B34</f>
        <v>80308.28607599996</v>
      </c>
      <c r="C37" s="35">
        <f t="shared" ref="C37:K37" si="16">C22+C25-C29-C34</f>
        <v>113500.69623000035</v>
      </c>
      <c r="D37" s="35">
        <f t="shared" si="16"/>
        <v>149362.69996596547</v>
      </c>
      <c r="E37" s="35">
        <f t="shared" si="16"/>
        <v>181157.4892240609</v>
      </c>
      <c r="F37" s="35">
        <f t="shared" si="16"/>
        <v>223387.14706314309</v>
      </c>
      <c r="G37" s="35">
        <f t="shared" si="16"/>
        <v>263776.9130325662</v>
      </c>
      <c r="H37" s="35">
        <f t="shared" si="16"/>
        <v>302197.28184817219</v>
      </c>
      <c r="I37" s="35">
        <f t="shared" si="16"/>
        <v>351283.20853505097</v>
      </c>
      <c r="J37" s="35">
        <f t="shared" si="16"/>
        <v>398379.19657700881</v>
      </c>
      <c r="K37" s="35">
        <f t="shared" si="16"/>
        <v>449856.19387482712</v>
      </c>
    </row>
    <row r="38" spans="1:11" x14ac:dyDescent="0.2">
      <c r="A38" s="56" t="s">
        <v>15</v>
      </c>
      <c r="B38" s="57">
        <f>B19+B23</f>
        <v>50307267.718061998</v>
      </c>
      <c r="C38" s="57">
        <f t="shared" ref="C38:K38" si="17">C19+C23</f>
        <v>52674711.435891002</v>
      </c>
      <c r="D38" s="57">
        <f t="shared" si="17"/>
        <v>54759748.397094004</v>
      </c>
      <c r="E38" s="57">
        <f t="shared" si="17"/>
        <v>56765610.981566995</v>
      </c>
      <c r="F38" s="57">
        <f t="shared" si="17"/>
        <v>58818509.280945003</v>
      </c>
      <c r="G38" s="57">
        <f t="shared" si="17"/>
        <v>60956320.678209007</v>
      </c>
      <c r="H38" s="57">
        <f t="shared" si="17"/>
        <v>63131006.447711997</v>
      </c>
      <c r="I38" s="57">
        <f t="shared" si="17"/>
        <v>65456914.890537001</v>
      </c>
      <c r="J38" s="57">
        <f t="shared" si="17"/>
        <v>67823028.315468013</v>
      </c>
      <c r="K38" s="57">
        <f t="shared" si="17"/>
        <v>70287961.755033001</v>
      </c>
    </row>
    <row r="39" spans="1:11" ht="15" x14ac:dyDescent="0.2">
      <c r="A39" s="58"/>
      <c r="B39" s="59"/>
      <c r="C39" s="58"/>
      <c r="D39" s="58"/>
      <c r="E39" s="58"/>
      <c r="F39" s="58"/>
      <c r="G39" s="58"/>
      <c r="H39" s="58"/>
      <c r="I39" s="58"/>
      <c r="J39" s="58"/>
      <c r="K39" s="60">
        <f>SUM(B38:K38)</f>
        <v>600981079.90051806</v>
      </c>
    </row>
    <row r="40" spans="1:11" x14ac:dyDescent="0.2">
      <c r="A40" s="47" t="s">
        <v>13</v>
      </c>
      <c r="B40" s="36"/>
      <c r="C40" s="7"/>
      <c r="D40" s="7"/>
      <c r="E40" s="7"/>
      <c r="F40" s="7"/>
      <c r="G40" s="7"/>
      <c r="H40" s="7"/>
      <c r="I40" s="7"/>
      <c r="J40" s="7"/>
      <c r="K40" s="7"/>
    </row>
    <row r="41" spans="1:11" ht="89.25" x14ac:dyDescent="0.2">
      <c r="A41" s="48" t="s">
        <v>28</v>
      </c>
      <c r="B41" s="43"/>
      <c r="C41" s="44"/>
      <c r="D41" s="44"/>
      <c r="E41" s="7"/>
      <c r="F41" s="7"/>
      <c r="G41" s="7"/>
      <c r="H41" s="7"/>
      <c r="I41" s="7"/>
      <c r="J41" s="7"/>
      <c r="K41" s="7"/>
    </row>
    <row r="42" spans="1:11" x14ac:dyDescent="0.2">
      <c r="A42" s="49" t="s">
        <v>29</v>
      </c>
      <c r="B42" s="43"/>
      <c r="C42" s="44"/>
      <c r="D42" s="44"/>
      <c r="E42" s="7"/>
      <c r="F42" s="7"/>
      <c r="G42" s="7"/>
      <c r="H42" s="7"/>
      <c r="I42" s="7"/>
      <c r="J42" s="7"/>
      <c r="K42" s="7"/>
    </row>
    <row r="43" spans="1:11" x14ac:dyDescent="0.2">
      <c r="A43" s="49" t="s">
        <v>30</v>
      </c>
      <c r="B43" s="43"/>
      <c r="C43" s="44"/>
      <c r="D43" s="44"/>
      <c r="E43" s="7"/>
      <c r="F43" s="7"/>
      <c r="G43" s="7"/>
      <c r="H43" s="7"/>
      <c r="I43" s="7"/>
      <c r="J43" s="7"/>
      <c r="K43" s="7"/>
    </row>
    <row r="44" spans="1:11" x14ac:dyDescent="0.2">
      <c r="A44" s="49" t="s">
        <v>31</v>
      </c>
      <c r="B44" s="43"/>
      <c r="C44" s="43"/>
      <c r="D44" s="44"/>
      <c r="E44" s="7"/>
      <c r="F44" s="7"/>
      <c r="G44" s="7"/>
      <c r="H44" s="7"/>
      <c r="I44" s="7"/>
      <c r="J44" s="7"/>
      <c r="K44" s="7"/>
    </row>
    <row r="45" spans="1:11" x14ac:dyDescent="0.2">
      <c r="A45" s="49" t="s">
        <v>32</v>
      </c>
      <c r="B45" s="45"/>
      <c r="C45" s="44"/>
      <c r="D45" s="44"/>
      <c r="E45" s="7"/>
      <c r="F45" s="7"/>
      <c r="G45" s="7"/>
      <c r="H45" s="7"/>
      <c r="I45" s="7"/>
      <c r="J45" s="7"/>
      <c r="K45" s="7"/>
    </row>
    <row r="46" spans="1:11" x14ac:dyDescent="0.2">
      <c r="A46" s="49" t="s">
        <v>33</v>
      </c>
      <c r="B46" s="42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">
      <c r="A47" s="7"/>
      <c r="B47" s="42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">
      <c r="B48" s="42"/>
    </row>
    <row r="49" spans="2:2" x14ac:dyDescent="0.2">
      <c r="B49" s="42"/>
    </row>
    <row r="50" spans="2:2" x14ac:dyDescent="0.2">
      <c r="B50" s="42"/>
    </row>
    <row r="51" spans="2:2" x14ac:dyDescent="0.2">
      <c r="B51" s="42"/>
    </row>
    <row r="52" spans="2:2" x14ac:dyDescent="0.2">
      <c r="B52" s="42"/>
    </row>
    <row r="53" spans="2:2" x14ac:dyDescent="0.2">
      <c r="B53" s="42"/>
    </row>
    <row r="54" spans="2:2" x14ac:dyDescent="0.2">
      <c r="B54" s="36"/>
    </row>
  </sheetData>
  <mergeCells count="2">
    <mergeCell ref="A6:B6"/>
    <mergeCell ref="A7:B7"/>
  </mergeCells>
  <pageMargins left="0.7" right="0.7" top="0.75" bottom="0.75" header="0.3" footer="0.3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4.3</vt:lpstr>
      <vt:lpstr>'Anexa 4.3'!Zona_de_imprimat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Stoica</dc:creator>
  <cp:lastModifiedBy>Georgeta Frumuselu</cp:lastModifiedBy>
  <cp:lastPrinted>2021-04-07T07:44:07Z</cp:lastPrinted>
  <dcterms:created xsi:type="dcterms:W3CDTF">2020-02-24T12:50:03Z</dcterms:created>
  <dcterms:modified xsi:type="dcterms:W3CDTF">2022-06-28T09:31:57Z</dcterms:modified>
</cp:coreProperties>
</file>